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bias\Desktop\"/>
    </mc:Choice>
  </mc:AlternateContent>
  <bookViews>
    <workbookView xWindow="0" yWindow="0" windowWidth="19200" windowHeight="65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1" l="1"/>
  <c r="I63" i="1" s="1"/>
  <c r="I65" i="1"/>
  <c r="I59" i="1"/>
  <c r="F68" i="1"/>
  <c r="E69" i="1"/>
  <c r="F69" i="1"/>
  <c r="F70" i="1"/>
  <c r="I58" i="1"/>
  <c r="I55" i="1"/>
  <c r="I54" i="1"/>
  <c r="G54" i="1"/>
  <c r="I53" i="1"/>
  <c r="G53" i="1"/>
  <c r="G71" i="1"/>
  <c r="I71" i="1" s="1"/>
  <c r="F71" i="1"/>
  <c r="E22" i="1"/>
  <c r="F22" i="1" s="1"/>
  <c r="G68" i="1"/>
  <c r="G35" i="1"/>
  <c r="F35" i="1"/>
  <c r="D36" i="1"/>
  <c r="D33" i="1"/>
  <c r="D32" i="1"/>
  <c r="G70" i="1"/>
  <c r="I70" i="1" s="1"/>
  <c r="G69" i="1"/>
  <c r="G37" i="1"/>
  <c r="I37" i="1" s="1"/>
  <c r="F37" i="1"/>
  <c r="G36" i="1"/>
  <c r="I36" i="1" s="1"/>
  <c r="G45" i="1"/>
  <c r="G44" i="1"/>
  <c r="G43" i="1"/>
  <c r="G42" i="1"/>
  <c r="G41" i="1"/>
  <c r="F43" i="1"/>
  <c r="E44" i="1"/>
  <c r="F44" i="1" s="1"/>
  <c r="E43" i="1"/>
  <c r="D41" i="1"/>
  <c r="F41" i="1" s="1"/>
  <c r="D42" i="1"/>
  <c r="F42" i="1" s="1"/>
  <c r="E45" i="1"/>
  <c r="F45" i="1" s="1"/>
  <c r="G49" i="1"/>
  <c r="F49" i="1"/>
  <c r="I49" i="1" s="1"/>
  <c r="I50" i="1" s="1"/>
  <c r="G34" i="1"/>
  <c r="F34" i="1"/>
  <c r="G33" i="1"/>
  <c r="I33" i="1" s="1"/>
  <c r="G32" i="1"/>
  <c r="I32" i="1" s="1"/>
  <c r="F28" i="1"/>
  <c r="G28" i="1"/>
  <c r="G27" i="1"/>
  <c r="I27" i="1" s="1"/>
  <c r="G26" i="1"/>
  <c r="I26" i="1" s="1"/>
  <c r="G22" i="1"/>
  <c r="I21" i="1"/>
  <c r="G21" i="1"/>
  <c r="G17" i="1"/>
  <c r="I17" i="1" s="1"/>
  <c r="G16" i="1"/>
  <c r="G15" i="1"/>
  <c r="I15" i="1" s="1"/>
  <c r="I16" i="1"/>
  <c r="G14" i="1"/>
  <c r="I14" i="1" s="1"/>
  <c r="F14" i="1"/>
  <c r="G13" i="1"/>
  <c r="I13" i="1" s="1"/>
  <c r="I12" i="1"/>
  <c r="G12" i="1"/>
  <c r="F12" i="1"/>
  <c r="G11" i="1"/>
  <c r="G10" i="1"/>
  <c r="G9" i="1"/>
  <c r="E11" i="1"/>
  <c r="I11" i="1" s="1"/>
  <c r="E10" i="1"/>
  <c r="I10" i="1" s="1"/>
  <c r="E9" i="1"/>
  <c r="F9" i="1" s="1"/>
  <c r="G8" i="1"/>
  <c r="I8" i="1" s="1"/>
  <c r="E7" i="1"/>
  <c r="F7" i="1" s="1"/>
  <c r="G7" i="1"/>
  <c r="I6" i="1"/>
  <c r="I5" i="1"/>
  <c r="F5" i="1"/>
  <c r="I69" i="1" l="1"/>
  <c r="I28" i="1"/>
  <c r="I29" i="1" s="1"/>
  <c r="I43" i="1"/>
  <c r="I22" i="1"/>
  <c r="I23" i="1" s="1"/>
  <c r="I41" i="1"/>
  <c r="I35" i="1"/>
  <c r="I68" i="1"/>
  <c r="I44" i="1"/>
  <c r="I45" i="1"/>
  <c r="I7" i="1"/>
  <c r="I18" i="1" s="1"/>
  <c r="I9" i="1"/>
  <c r="I42" i="1"/>
  <c r="I34" i="1"/>
  <c r="I72" i="1" l="1"/>
  <c r="I74" i="1" s="1"/>
  <c r="I46" i="1"/>
  <c r="I38" i="1"/>
</calcChain>
</file>

<file path=xl/sharedStrings.xml><?xml version="1.0" encoding="utf-8"?>
<sst xmlns="http://schemas.openxmlformats.org/spreadsheetml/2006/main" count="107" uniqueCount="82">
  <si>
    <t>popis prvku</t>
  </si>
  <si>
    <t>profil</t>
  </si>
  <si>
    <t>délka</t>
  </si>
  <si>
    <t>počet kusů</t>
  </si>
  <si>
    <t>délka celkem</t>
  </si>
  <si>
    <t>obvod</t>
  </si>
  <si>
    <t>koeficient plochy</t>
  </si>
  <si>
    <t>nátěrová plocha</t>
  </si>
  <si>
    <t>(m)</t>
  </si>
  <si>
    <t>(m2)</t>
  </si>
  <si>
    <t>Nosná konstrukce (truhlík)</t>
  </si>
  <si>
    <t>spodní stěna</t>
  </si>
  <si>
    <t>2,5+0,2*2</t>
  </si>
  <si>
    <t>boční stěny</t>
  </si>
  <si>
    <t>výztuhy boční stěny</t>
  </si>
  <si>
    <t>revizní madlo</t>
  </si>
  <si>
    <t>TR DN35</t>
  </si>
  <si>
    <t>chodníkové konzoly</t>
  </si>
  <si>
    <t>styčníkový plech</t>
  </si>
  <si>
    <t>styčníkový plech nový</t>
  </si>
  <si>
    <t>U 220</t>
  </si>
  <si>
    <t>0,4*0,22</t>
  </si>
  <si>
    <t>0,3*0,15</t>
  </si>
  <si>
    <t>horní stěna</t>
  </si>
  <si>
    <t>2,0+0,23*2+0,15*2*2</t>
  </si>
  <si>
    <t>celkem</t>
  </si>
  <si>
    <t>(2,5+2)/2*2,0</t>
  </si>
  <si>
    <t>chodníkové nosníky</t>
  </si>
  <si>
    <t>U 100</t>
  </si>
  <si>
    <t>stolička chod. Nosníku-malá</t>
  </si>
  <si>
    <t>stolička chod. Nosníku-velká</t>
  </si>
  <si>
    <t>0,3*0,1</t>
  </si>
  <si>
    <t>0,15*0,15</t>
  </si>
  <si>
    <t>kabelový žlab</t>
  </si>
  <si>
    <t>0,2*0,18</t>
  </si>
  <si>
    <t>chodníkové podlahy</t>
  </si>
  <si>
    <t>plech</t>
  </si>
  <si>
    <t>P 6/1,45</t>
  </si>
  <si>
    <t>zábradlí stávající na NK</t>
  </si>
  <si>
    <t>horní madlo</t>
  </si>
  <si>
    <t>příčle</t>
  </si>
  <si>
    <t>sloupky</t>
  </si>
  <si>
    <t>výztuhy nové</t>
  </si>
  <si>
    <t>P 5/40</t>
  </si>
  <si>
    <t>L 70/70/6</t>
  </si>
  <si>
    <t>zábradlí stávající na opěrách</t>
  </si>
  <si>
    <t>příčle nová</t>
  </si>
  <si>
    <t>patní plechy nové</t>
  </si>
  <si>
    <t>P 12/200</t>
  </si>
  <si>
    <t>Pojistné úhelníky</t>
  </si>
  <si>
    <t>pojistný úhelník na NK</t>
  </si>
  <si>
    <t>L 160/100/14</t>
  </si>
  <si>
    <t>pojistný úhelník -výběhy</t>
  </si>
  <si>
    <t>stoličky pod PÚ na NK - P1</t>
  </si>
  <si>
    <t>stoličky pod PÚ na NK - P2</t>
  </si>
  <si>
    <t>Plechy pro DFF300 na opěrách</t>
  </si>
  <si>
    <t>P3</t>
  </si>
  <si>
    <t>P 20/550</t>
  </si>
  <si>
    <t>podložky pod PÚ-výběhy</t>
  </si>
  <si>
    <t>P 10/200</t>
  </si>
  <si>
    <t>P 14/140</t>
  </si>
  <si>
    <t>P 14/120</t>
  </si>
  <si>
    <t>Nové zábradlí  na bet. Patkách</t>
  </si>
  <si>
    <t>madlo</t>
  </si>
  <si>
    <t>patní plechy</t>
  </si>
  <si>
    <t>celkem ONS 15</t>
  </si>
  <si>
    <t>L 50/50/5</t>
  </si>
  <si>
    <t>U 65</t>
  </si>
  <si>
    <t>L 60/60/5</t>
  </si>
  <si>
    <t>prodloužení sloupků</t>
  </si>
  <si>
    <t>čela NK</t>
  </si>
  <si>
    <t>L 150/150/12</t>
  </si>
  <si>
    <t>Plechy pro DFF300 na NK</t>
  </si>
  <si>
    <t>P1</t>
  </si>
  <si>
    <t>P2</t>
  </si>
  <si>
    <t>P 20/460</t>
  </si>
  <si>
    <t>P 20/680</t>
  </si>
  <si>
    <t xml:space="preserve">celkem ŽSP+ONS 02 </t>
  </si>
  <si>
    <t>Ložiska</t>
  </si>
  <si>
    <t>jednoválcová+stolicová</t>
  </si>
  <si>
    <t>Revizní žebřík</t>
  </si>
  <si>
    <t>na opěrách O1 + 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</si>
</sst>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2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0" fontId="0" fillId="0" borderId="1" xfId="0" applyBorder="1"/>
    <xf numFmtId="165" fontId="0" fillId="0" borderId="1" xfId="0" applyNumberFormat="1" applyBorder="1"/>
    <xf numFmtId="165" fontId="0" fillId="0" borderId="0" xfId="0" applyNumberFormat="1" applyFont="1"/>
    <xf numFmtId="0" fontId="0" fillId="0" borderId="2" xfId="0" applyBorder="1"/>
    <xf numFmtId="0" fontId="0" fillId="0" borderId="3" xfId="0" applyBorder="1"/>
    <xf numFmtId="165" fontId="1" fillId="0" borderId="4" xfId="0" applyNumberFormat="1" applyFont="1" applyBorder="1"/>
    <xf numFmtId="0" fontId="1" fillId="0" borderId="4" xfId="0" applyFont="1" applyBorder="1"/>
    <xf numFmtId="0" fontId="0" fillId="2" borderId="0" xfId="0" applyFill="1"/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0" xfId="0" applyAlignment="1">
      <alignment horizontal="left"/>
    </xf>
    <xf numFmtId="165" fontId="0" fillId="0" borderId="1" xfId="0" applyNumberFormat="1" applyFont="1" applyBorder="1"/>
    <xf numFmtId="0" fontId="0" fillId="0" borderId="0" xfId="0" applyBorder="1"/>
    <xf numFmtId="165" fontId="0" fillId="0" borderId="0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4"/>
  <sheetViews>
    <sheetView tabSelected="1" topLeftCell="A52" workbookViewId="0">
      <selection activeCell="J64" sqref="J64"/>
    </sheetView>
  </sheetViews>
  <sheetFormatPr defaultRowHeight="13.5" x14ac:dyDescent="0.3"/>
  <cols>
    <col min="2" max="2" width="25.765625" customWidth="1"/>
    <col min="3" max="3" width="18.69140625" customWidth="1"/>
    <col min="6" max="6" width="11.3046875" customWidth="1"/>
    <col min="9" max="9" width="9.3828125" bestFit="1" customWidth="1"/>
  </cols>
  <sheetData>
    <row r="1" spans="2:9" s="1" customFormat="1" ht="27" x14ac:dyDescent="0.3">
      <c r="B1" s="14" t="s">
        <v>0</v>
      </c>
      <c r="C1" s="17" t="s">
        <v>1</v>
      </c>
      <c r="D1" s="19" t="s">
        <v>2</v>
      </c>
      <c r="E1" s="21" t="s">
        <v>3</v>
      </c>
      <c r="F1" s="21" t="s">
        <v>4</v>
      </c>
      <c r="G1" s="19" t="s">
        <v>5</v>
      </c>
      <c r="H1" s="19" t="s">
        <v>6</v>
      </c>
      <c r="I1" s="16" t="s">
        <v>7</v>
      </c>
    </row>
    <row r="2" spans="2:9" x14ac:dyDescent="0.3">
      <c r="B2" s="15"/>
      <c r="C2" s="18"/>
      <c r="D2" s="20" t="s">
        <v>8</v>
      </c>
      <c r="E2" s="20"/>
      <c r="F2" s="20" t="s">
        <v>8</v>
      </c>
      <c r="G2" s="20" t="s">
        <v>8</v>
      </c>
      <c r="H2" s="20"/>
      <c r="I2" s="13" t="s">
        <v>9</v>
      </c>
    </row>
    <row r="3" spans="2:9" x14ac:dyDescent="0.3">
      <c r="B3" s="3" t="s">
        <v>10</v>
      </c>
    </row>
    <row r="5" spans="2:9" x14ac:dyDescent="0.3">
      <c r="B5" t="s">
        <v>11</v>
      </c>
      <c r="C5" s="22" t="s">
        <v>12</v>
      </c>
      <c r="D5" s="2">
        <v>28</v>
      </c>
      <c r="E5">
        <v>1</v>
      </c>
      <c r="F5" s="2">
        <f>2.5+0.2*2</f>
        <v>2.9</v>
      </c>
      <c r="G5" s="2">
        <v>2.9</v>
      </c>
      <c r="I5" s="2">
        <f>G5*D5</f>
        <v>81.2</v>
      </c>
    </row>
    <row r="6" spans="2:9" x14ac:dyDescent="0.3">
      <c r="B6" t="s">
        <v>13</v>
      </c>
      <c r="C6" s="22">
        <v>2</v>
      </c>
      <c r="D6" s="2">
        <v>28</v>
      </c>
      <c r="E6">
        <v>2</v>
      </c>
      <c r="F6" s="2">
        <v>2</v>
      </c>
      <c r="G6" s="2">
        <v>2</v>
      </c>
      <c r="I6" s="2">
        <f>G6*D6</f>
        <v>56</v>
      </c>
    </row>
    <row r="7" spans="2:9" x14ac:dyDescent="0.3">
      <c r="B7" t="s">
        <v>14</v>
      </c>
      <c r="C7" s="22">
        <v>0.15</v>
      </c>
      <c r="D7" s="2">
        <v>2</v>
      </c>
      <c r="E7">
        <f>13*2</f>
        <v>26</v>
      </c>
      <c r="F7" s="2">
        <f>E7*D7</f>
        <v>52</v>
      </c>
      <c r="G7" s="2">
        <f>0.15*2</f>
        <v>0.3</v>
      </c>
      <c r="I7" s="2">
        <f>F7*G7</f>
        <v>15.6</v>
      </c>
    </row>
    <row r="8" spans="2:9" x14ac:dyDescent="0.3">
      <c r="B8" t="s">
        <v>15</v>
      </c>
      <c r="C8" t="s">
        <v>16</v>
      </c>
      <c r="D8" s="2">
        <v>28</v>
      </c>
      <c r="E8">
        <v>2</v>
      </c>
      <c r="F8">
        <v>56</v>
      </c>
      <c r="G8">
        <f>3.14*0.035</f>
        <v>0.10990000000000001</v>
      </c>
      <c r="I8" s="2">
        <f>F8*G8</f>
        <v>6.1544000000000008</v>
      </c>
    </row>
    <row r="9" spans="2:9" x14ac:dyDescent="0.3">
      <c r="B9" t="s">
        <v>17</v>
      </c>
      <c r="C9" t="s">
        <v>20</v>
      </c>
      <c r="D9" s="2">
        <v>1.8</v>
      </c>
      <c r="E9">
        <f>13*2</f>
        <v>26</v>
      </c>
      <c r="F9">
        <f>D9*E9</f>
        <v>46.800000000000004</v>
      </c>
      <c r="G9" s="2">
        <f>(0.22+0.085+0.085)*2</f>
        <v>0.78</v>
      </c>
      <c r="I9" s="2">
        <f>F9*G9</f>
        <v>36.504000000000005</v>
      </c>
    </row>
    <row r="10" spans="2:9" x14ac:dyDescent="0.3">
      <c r="B10" t="s">
        <v>18</v>
      </c>
      <c r="C10" t="s">
        <v>21</v>
      </c>
      <c r="E10">
        <f t="shared" ref="E10:E11" si="0">13*2</f>
        <v>26</v>
      </c>
      <c r="G10" s="2">
        <f>0.4*0.22*2</f>
        <v>0.17600000000000002</v>
      </c>
      <c r="H10">
        <v>0.3</v>
      </c>
      <c r="I10" s="2">
        <f>H10*G10*E10</f>
        <v>1.3728000000000002</v>
      </c>
    </row>
    <row r="11" spans="2:9" x14ac:dyDescent="0.3">
      <c r="B11" t="s">
        <v>19</v>
      </c>
      <c r="C11" t="s">
        <v>22</v>
      </c>
      <c r="E11">
        <f t="shared" si="0"/>
        <v>26</v>
      </c>
      <c r="G11" s="2">
        <f>0.3*0.15*2</f>
        <v>0.09</v>
      </c>
      <c r="H11">
        <v>0.3</v>
      </c>
      <c r="I11">
        <f>H11*G11*E11</f>
        <v>0.70199999999999996</v>
      </c>
    </row>
    <row r="12" spans="2:9" x14ac:dyDescent="0.3">
      <c r="B12" t="s">
        <v>23</v>
      </c>
      <c r="C12" t="s">
        <v>24</v>
      </c>
      <c r="D12" s="2">
        <v>28</v>
      </c>
      <c r="E12">
        <v>1</v>
      </c>
      <c r="F12">
        <f>2+0.23*2+0.15*2*2</f>
        <v>3.06</v>
      </c>
      <c r="G12" s="2">
        <f>2+0.23*2+0.15*2*2</f>
        <v>3.06</v>
      </c>
      <c r="I12" s="2">
        <f>G12*D12</f>
        <v>85.68</v>
      </c>
    </row>
    <row r="13" spans="2:9" x14ac:dyDescent="0.3">
      <c r="B13" t="s">
        <v>70</v>
      </c>
      <c r="C13" t="s">
        <v>26</v>
      </c>
      <c r="D13" s="2"/>
      <c r="E13">
        <v>2</v>
      </c>
      <c r="G13" s="2">
        <f>(2.5+2)/2*2</f>
        <v>4.5</v>
      </c>
      <c r="I13" s="2">
        <f>G13*E13</f>
        <v>9</v>
      </c>
    </row>
    <row r="14" spans="2:9" x14ac:dyDescent="0.3">
      <c r="B14" t="s">
        <v>27</v>
      </c>
      <c r="C14" t="s">
        <v>28</v>
      </c>
      <c r="D14" s="2">
        <v>28</v>
      </c>
      <c r="E14">
        <v>4</v>
      </c>
      <c r="F14">
        <f>D14*E14</f>
        <v>112</v>
      </c>
      <c r="G14" s="2">
        <f>(0.1+0.055+0.055)*2</f>
        <v>0.42</v>
      </c>
      <c r="I14" s="2">
        <f>G14*F14</f>
        <v>47.04</v>
      </c>
    </row>
    <row r="15" spans="2:9" x14ac:dyDescent="0.3">
      <c r="B15" t="s">
        <v>29</v>
      </c>
      <c r="C15" t="s">
        <v>32</v>
      </c>
      <c r="D15" s="2"/>
      <c r="E15">
        <v>26</v>
      </c>
      <c r="G15" s="2">
        <f>0.15*0.15*2</f>
        <v>4.4999999999999998E-2</v>
      </c>
      <c r="I15" s="2">
        <f>G15*E15</f>
        <v>1.17</v>
      </c>
    </row>
    <row r="16" spans="2:9" x14ac:dyDescent="0.3">
      <c r="B16" t="s">
        <v>30</v>
      </c>
      <c r="C16" t="s">
        <v>31</v>
      </c>
      <c r="D16" s="2"/>
      <c r="E16">
        <v>26</v>
      </c>
      <c r="G16" s="2">
        <f>0.3*0.1*2</f>
        <v>0.06</v>
      </c>
      <c r="I16" s="2">
        <f>G16*E16</f>
        <v>1.56</v>
      </c>
    </row>
    <row r="17" spans="2:9" x14ac:dyDescent="0.3">
      <c r="B17" s="5" t="s">
        <v>33</v>
      </c>
      <c r="C17" s="5" t="s">
        <v>34</v>
      </c>
      <c r="D17" s="6">
        <v>28</v>
      </c>
      <c r="E17" s="5">
        <v>1</v>
      </c>
      <c r="F17" s="5"/>
      <c r="G17" s="5">
        <f>(0.2+0.18*2)*2</f>
        <v>1.1200000000000001</v>
      </c>
      <c r="H17" s="5">
        <v>0.9</v>
      </c>
      <c r="I17" s="6">
        <f>H17*G17*D17</f>
        <v>28.224000000000007</v>
      </c>
    </row>
    <row r="18" spans="2:9" x14ac:dyDescent="0.3">
      <c r="B18" t="s">
        <v>10</v>
      </c>
      <c r="C18" t="s">
        <v>25</v>
      </c>
      <c r="I18" s="4">
        <f>SUM(I5:I17)</f>
        <v>370.20720000000006</v>
      </c>
    </row>
    <row r="20" spans="2:9" x14ac:dyDescent="0.3">
      <c r="B20" s="3" t="s">
        <v>35</v>
      </c>
    </row>
    <row r="21" spans="2:9" x14ac:dyDescent="0.3">
      <c r="B21" t="s">
        <v>36</v>
      </c>
      <c r="C21" t="s">
        <v>37</v>
      </c>
      <c r="D21" s="2">
        <v>28</v>
      </c>
      <c r="E21">
        <v>2</v>
      </c>
      <c r="F21">
        <v>56</v>
      </c>
      <c r="G21" s="2">
        <f>2*1.45</f>
        <v>2.9</v>
      </c>
      <c r="I21" s="7">
        <f>G21*F21</f>
        <v>162.4</v>
      </c>
    </row>
    <row r="22" spans="2:9" x14ac:dyDescent="0.3">
      <c r="B22" s="5" t="s">
        <v>42</v>
      </c>
      <c r="C22" s="5" t="s">
        <v>43</v>
      </c>
      <c r="D22" s="6">
        <v>0.9</v>
      </c>
      <c r="E22" s="5">
        <f>30*4</f>
        <v>120</v>
      </c>
      <c r="F22" s="5">
        <f>E22*D22</f>
        <v>108</v>
      </c>
      <c r="G22" s="6">
        <f>0.04*2+0.005</f>
        <v>8.5000000000000006E-2</v>
      </c>
      <c r="H22" s="5"/>
      <c r="I22" s="23">
        <f>G22*F22</f>
        <v>9.1800000000000015</v>
      </c>
    </row>
    <row r="23" spans="2:9" x14ac:dyDescent="0.3">
      <c r="C23" t="s">
        <v>25</v>
      </c>
      <c r="D23" s="2"/>
      <c r="I23" s="4">
        <f>SUM(I21:I22)</f>
        <v>171.58</v>
      </c>
    </row>
    <row r="24" spans="2:9" x14ac:dyDescent="0.3">
      <c r="D24" s="2"/>
      <c r="I24" s="3"/>
    </row>
    <row r="25" spans="2:9" x14ac:dyDescent="0.3">
      <c r="B25" s="3" t="s">
        <v>38</v>
      </c>
      <c r="D25" s="2"/>
    </row>
    <row r="26" spans="2:9" x14ac:dyDescent="0.3">
      <c r="B26" t="s">
        <v>39</v>
      </c>
      <c r="C26" t="s">
        <v>44</v>
      </c>
      <c r="D26" s="2">
        <v>28</v>
      </c>
      <c r="E26">
        <v>2</v>
      </c>
      <c r="F26">
        <v>56</v>
      </c>
      <c r="G26">
        <f>4*0.07</f>
        <v>0.28000000000000003</v>
      </c>
      <c r="I26" s="2">
        <f>G26*F26</f>
        <v>15.680000000000001</v>
      </c>
    </row>
    <row r="27" spans="2:9" x14ac:dyDescent="0.3">
      <c r="B27" t="s">
        <v>40</v>
      </c>
      <c r="C27" t="s">
        <v>44</v>
      </c>
      <c r="D27" s="2">
        <v>28</v>
      </c>
      <c r="E27">
        <v>4</v>
      </c>
      <c r="F27">
        <v>112</v>
      </c>
      <c r="G27">
        <f t="shared" ref="G27:G28" si="1">4*0.07</f>
        <v>0.28000000000000003</v>
      </c>
      <c r="I27" s="2">
        <f t="shared" ref="I27:I28" si="2">G27*F27</f>
        <v>31.360000000000003</v>
      </c>
    </row>
    <row r="28" spans="2:9" x14ac:dyDescent="0.3">
      <c r="B28" s="5" t="s">
        <v>41</v>
      </c>
      <c r="C28" s="5" t="s">
        <v>44</v>
      </c>
      <c r="D28" s="6">
        <v>1.23</v>
      </c>
      <c r="E28" s="5">
        <v>26</v>
      </c>
      <c r="F28" s="5">
        <f>D28*E28</f>
        <v>31.98</v>
      </c>
      <c r="G28" s="5">
        <f t="shared" si="1"/>
        <v>0.28000000000000003</v>
      </c>
      <c r="H28" s="5"/>
      <c r="I28" s="6">
        <f t="shared" si="2"/>
        <v>8.9544000000000015</v>
      </c>
    </row>
    <row r="29" spans="2:9" x14ac:dyDescent="0.3">
      <c r="C29" t="s">
        <v>25</v>
      </c>
      <c r="D29" s="2"/>
      <c r="I29" s="4">
        <f>SUM(I26:I28)</f>
        <v>55.994400000000006</v>
      </c>
    </row>
    <row r="30" spans="2:9" x14ac:dyDescent="0.3">
      <c r="D30" s="2"/>
      <c r="I30" s="3"/>
    </row>
    <row r="31" spans="2:9" x14ac:dyDescent="0.3">
      <c r="B31" s="3" t="s">
        <v>45</v>
      </c>
      <c r="D31" s="2"/>
    </row>
    <row r="32" spans="2:9" x14ac:dyDescent="0.3">
      <c r="B32" t="s">
        <v>39</v>
      </c>
      <c r="C32" t="s">
        <v>44</v>
      </c>
      <c r="D32" s="2">
        <f>2.48+0.402+2.492+0.463+0.336+0.2844+2.891+0.505</f>
        <v>9.8534000000000024</v>
      </c>
      <c r="E32">
        <v>1</v>
      </c>
      <c r="F32">
        <v>9.8529999999999998</v>
      </c>
      <c r="G32">
        <f>4*0.07</f>
        <v>0.28000000000000003</v>
      </c>
      <c r="I32" s="2">
        <f>G32*F32</f>
        <v>2.7588400000000002</v>
      </c>
    </row>
    <row r="33" spans="2:9" x14ac:dyDescent="0.3">
      <c r="B33" t="s">
        <v>40</v>
      </c>
      <c r="C33" t="s">
        <v>44</v>
      </c>
      <c r="D33" s="2">
        <f>2.48+0.402+2.492+0.463+0.336+0.2844+2.891+0.505</f>
        <v>9.8534000000000024</v>
      </c>
      <c r="E33">
        <v>1</v>
      </c>
      <c r="F33">
        <v>9.8529999999999998</v>
      </c>
      <c r="G33">
        <f t="shared" ref="G33:G35" si="3">4*0.07</f>
        <v>0.28000000000000003</v>
      </c>
      <c r="I33" s="2">
        <f t="shared" ref="I33:I36" si="4">G33*F33</f>
        <v>2.7588400000000002</v>
      </c>
    </row>
    <row r="34" spans="2:9" x14ac:dyDescent="0.3">
      <c r="B34" t="s">
        <v>41</v>
      </c>
      <c r="C34" t="s">
        <v>44</v>
      </c>
      <c r="D34" s="2">
        <v>0.98</v>
      </c>
      <c r="E34">
        <v>8</v>
      </c>
      <c r="F34">
        <f>D34*E34</f>
        <v>7.84</v>
      </c>
      <c r="G34">
        <f t="shared" si="3"/>
        <v>0.28000000000000003</v>
      </c>
      <c r="I34" s="2">
        <f t="shared" si="4"/>
        <v>2.1952000000000003</v>
      </c>
    </row>
    <row r="35" spans="2:9" x14ac:dyDescent="0.3">
      <c r="B35" s="12" t="s">
        <v>69</v>
      </c>
      <c r="C35" t="s">
        <v>44</v>
      </c>
      <c r="D35" s="2">
        <v>0.09</v>
      </c>
      <c r="E35">
        <v>8</v>
      </c>
      <c r="F35">
        <f>D35*E35</f>
        <v>0.72</v>
      </c>
      <c r="G35">
        <f t="shared" si="3"/>
        <v>0.28000000000000003</v>
      </c>
      <c r="I35" s="2">
        <f t="shared" si="4"/>
        <v>0.2016</v>
      </c>
    </row>
    <row r="36" spans="2:9" x14ac:dyDescent="0.3">
      <c r="B36" t="s">
        <v>46</v>
      </c>
      <c r="C36" t="s">
        <v>66</v>
      </c>
      <c r="D36" s="2">
        <f>2.48+0.402+2.492+0.463+0.336+0.2844+2.891+0.505</f>
        <v>9.8534000000000024</v>
      </c>
      <c r="E36">
        <v>1</v>
      </c>
      <c r="F36" s="2">
        <v>9.8534000000000024</v>
      </c>
      <c r="G36">
        <f>4*0.05</f>
        <v>0.2</v>
      </c>
      <c r="I36" s="2">
        <f t="shared" si="4"/>
        <v>1.9706800000000007</v>
      </c>
    </row>
    <row r="37" spans="2:9" x14ac:dyDescent="0.3">
      <c r="B37" s="5" t="s">
        <v>47</v>
      </c>
      <c r="C37" s="5" t="s">
        <v>48</v>
      </c>
      <c r="D37" s="6">
        <v>0.2</v>
      </c>
      <c r="E37" s="5">
        <v>8</v>
      </c>
      <c r="F37" s="5">
        <f>D37*E37</f>
        <v>1.6</v>
      </c>
      <c r="G37" s="6">
        <f>0.2*2+2*(0.2+0.2)*0.012</f>
        <v>0.40960000000000002</v>
      </c>
      <c r="H37" s="5"/>
      <c r="I37" s="6">
        <f>G37*F37</f>
        <v>0.65536000000000005</v>
      </c>
    </row>
    <row r="38" spans="2:9" x14ac:dyDescent="0.3">
      <c r="C38" t="s">
        <v>25</v>
      </c>
      <c r="I38" s="4">
        <f>SUM(I32:I37)</f>
        <v>10.540520000000001</v>
      </c>
    </row>
    <row r="40" spans="2:9" x14ac:dyDescent="0.3">
      <c r="B40" s="3" t="s">
        <v>49</v>
      </c>
    </row>
    <row r="41" spans="2:9" x14ac:dyDescent="0.3">
      <c r="B41" t="s">
        <v>50</v>
      </c>
      <c r="C41" t="s">
        <v>51</v>
      </c>
      <c r="D41">
        <f>28.3*2</f>
        <v>56.6</v>
      </c>
      <c r="E41">
        <v>1</v>
      </c>
      <c r="F41" s="2">
        <f t="shared" ref="F41:F43" si="5">E41*D41</f>
        <v>56.6</v>
      </c>
      <c r="G41" s="2">
        <f>(0.16+0.1)*2</f>
        <v>0.52</v>
      </c>
      <c r="I41" s="2">
        <f>G41*F41</f>
        <v>29.432000000000002</v>
      </c>
    </row>
    <row r="42" spans="2:9" x14ac:dyDescent="0.3">
      <c r="B42" t="s">
        <v>52</v>
      </c>
      <c r="C42" t="s">
        <v>51</v>
      </c>
      <c r="D42">
        <f>10*2+10.6*2</f>
        <v>41.2</v>
      </c>
      <c r="E42">
        <v>1</v>
      </c>
      <c r="F42" s="2">
        <f t="shared" si="5"/>
        <v>41.2</v>
      </c>
      <c r="G42" s="2">
        <f>(0.16+0.1)*2</f>
        <v>0.52</v>
      </c>
      <c r="I42" s="2">
        <f t="shared" ref="I42:I45" si="6">G42*F42</f>
        <v>21.424000000000003</v>
      </c>
    </row>
    <row r="43" spans="2:9" x14ac:dyDescent="0.3">
      <c r="B43" t="s">
        <v>58</v>
      </c>
      <c r="C43" t="s">
        <v>59</v>
      </c>
      <c r="D43">
        <v>0.15</v>
      </c>
      <c r="E43">
        <f>17*2+1+1</f>
        <v>36</v>
      </c>
      <c r="F43" s="2">
        <f t="shared" si="5"/>
        <v>5.3999999999999995</v>
      </c>
      <c r="G43" s="2">
        <f>0.2*2+2*(0.2+0.15)*0.01</f>
        <v>0.40700000000000003</v>
      </c>
      <c r="I43" s="2">
        <f t="shared" si="6"/>
        <v>2.1978</v>
      </c>
    </row>
    <row r="44" spans="2:9" x14ac:dyDescent="0.3">
      <c r="B44" t="s">
        <v>53</v>
      </c>
      <c r="C44" t="s">
        <v>60</v>
      </c>
      <c r="D44">
        <v>0.155</v>
      </c>
      <c r="E44">
        <f>1*46</f>
        <v>46</v>
      </c>
      <c r="F44" s="2">
        <f>E44*D44</f>
        <v>7.13</v>
      </c>
      <c r="G44" s="2">
        <f>0.14*2+2*(0.14+0.155)*0.014</f>
        <v>0.28826000000000002</v>
      </c>
      <c r="I44" s="2">
        <f t="shared" si="6"/>
        <v>2.0552938000000003</v>
      </c>
    </row>
    <row r="45" spans="2:9" x14ac:dyDescent="0.3">
      <c r="B45" s="5" t="s">
        <v>54</v>
      </c>
      <c r="C45" s="5" t="s">
        <v>61</v>
      </c>
      <c r="D45" s="5">
        <v>0.192</v>
      </c>
      <c r="E45" s="5">
        <f>2*46</f>
        <v>92</v>
      </c>
      <c r="F45" s="6">
        <f>E45*D45</f>
        <v>17.664000000000001</v>
      </c>
      <c r="G45" s="6">
        <f>0.12*2+2*(0.12+0.192)*0.014</f>
        <v>0.24873599999999998</v>
      </c>
      <c r="H45" s="5"/>
      <c r="I45" s="6">
        <f t="shared" si="6"/>
        <v>4.3936727040000001</v>
      </c>
    </row>
    <row r="46" spans="2:9" x14ac:dyDescent="0.3">
      <c r="C46" t="s">
        <v>25</v>
      </c>
      <c r="I46" s="4">
        <f>SUM(I41:I45)</f>
        <v>59.502766504000007</v>
      </c>
    </row>
    <row r="48" spans="2:9" x14ac:dyDescent="0.3">
      <c r="B48" s="3" t="s">
        <v>55</v>
      </c>
    </row>
    <row r="49" spans="2:9" x14ac:dyDescent="0.3">
      <c r="B49" s="5" t="s">
        <v>56</v>
      </c>
      <c r="C49" s="5" t="s">
        <v>57</v>
      </c>
      <c r="D49" s="5">
        <v>0.46</v>
      </c>
      <c r="E49" s="5">
        <v>4</v>
      </c>
      <c r="F49" s="5">
        <f>D49*E49</f>
        <v>1.84</v>
      </c>
      <c r="G49" s="5">
        <f>0.55*2+0.02*(0.55+0.46)*2</f>
        <v>1.1404000000000001</v>
      </c>
      <c r="H49" s="5">
        <v>0.6</v>
      </c>
      <c r="I49" s="6">
        <f>H49*G49*F49</f>
        <v>1.2590016000000002</v>
      </c>
    </row>
    <row r="50" spans="2:9" x14ac:dyDescent="0.3">
      <c r="C50" t="s">
        <v>25</v>
      </c>
      <c r="I50" s="4">
        <f>SUM(I49)</f>
        <v>1.2590016000000002</v>
      </c>
    </row>
    <row r="51" spans="2:9" x14ac:dyDescent="0.3">
      <c r="I51" s="4"/>
    </row>
    <row r="52" spans="2:9" x14ac:dyDescent="0.3">
      <c r="B52" s="3" t="s">
        <v>72</v>
      </c>
    </row>
    <row r="53" spans="2:9" x14ac:dyDescent="0.3">
      <c r="B53" s="24" t="s">
        <v>73</v>
      </c>
      <c r="C53" s="24" t="s">
        <v>75</v>
      </c>
      <c r="D53" s="24">
        <v>0.46</v>
      </c>
      <c r="E53" s="24">
        <v>44</v>
      </c>
      <c r="F53" s="24"/>
      <c r="G53" s="24">
        <f>0.46*4*0.02</f>
        <v>3.6799999999999999E-2</v>
      </c>
      <c r="H53" s="24"/>
      <c r="I53" s="25">
        <f>G53*E53</f>
        <v>1.6192</v>
      </c>
    </row>
    <row r="54" spans="2:9" x14ac:dyDescent="0.3">
      <c r="B54" s="5" t="s">
        <v>74</v>
      </c>
      <c r="C54" s="5" t="s">
        <v>76</v>
      </c>
      <c r="D54" s="5">
        <v>0.46</v>
      </c>
      <c r="E54" s="5">
        <v>46</v>
      </c>
      <c r="F54" s="5"/>
      <c r="G54" s="5">
        <f>(0.46*2+0.55*2)*0.02</f>
        <v>4.0399999999999998E-2</v>
      </c>
      <c r="H54" s="5"/>
      <c r="I54" s="6">
        <f>G54*E54</f>
        <v>1.8583999999999998</v>
      </c>
    </row>
    <row r="55" spans="2:9" ht="14" customHeight="1" x14ac:dyDescent="0.3">
      <c r="C55" t="s">
        <v>25</v>
      </c>
      <c r="I55" s="4">
        <f>SUM(I53:I54)</f>
        <v>3.4775999999999998</v>
      </c>
    </row>
    <row r="56" spans="2:9" ht="14" customHeight="1" x14ac:dyDescent="0.3">
      <c r="I56" s="4"/>
    </row>
    <row r="57" spans="2:9" ht="14" customHeight="1" x14ac:dyDescent="0.3">
      <c r="B57" s="3" t="s">
        <v>78</v>
      </c>
      <c r="I57" s="4"/>
    </row>
    <row r="58" spans="2:9" ht="14" customHeight="1" x14ac:dyDescent="0.3">
      <c r="B58" s="5" t="s">
        <v>79</v>
      </c>
      <c r="C58" s="5"/>
      <c r="D58" s="5"/>
      <c r="E58" s="5">
        <v>4</v>
      </c>
      <c r="F58" s="5"/>
      <c r="G58" s="5">
        <v>1.5</v>
      </c>
      <c r="H58" s="5"/>
      <c r="I58" s="23">
        <f>G58*E58</f>
        <v>6</v>
      </c>
    </row>
    <row r="59" spans="2:9" ht="14" customHeight="1" x14ac:dyDescent="0.3">
      <c r="C59" t="s">
        <v>25</v>
      </c>
      <c r="I59" s="4">
        <f>SUM(I58)</f>
        <v>6</v>
      </c>
    </row>
    <row r="60" spans="2:9" ht="14" customHeight="1" x14ac:dyDescent="0.3">
      <c r="I60" s="4"/>
    </row>
    <row r="61" spans="2:9" ht="14" customHeight="1" x14ac:dyDescent="0.3">
      <c r="B61" s="3" t="s">
        <v>80</v>
      </c>
      <c r="I61" s="4"/>
    </row>
    <row r="62" spans="2:9" ht="14" customHeight="1" x14ac:dyDescent="0.3">
      <c r="B62" s="5" t="s">
        <v>81</v>
      </c>
      <c r="C62" s="5"/>
      <c r="D62" s="5"/>
      <c r="E62" s="5">
        <v>2</v>
      </c>
      <c r="F62" s="5"/>
      <c r="G62" s="5">
        <v>0.5</v>
      </c>
      <c r="H62" s="5"/>
      <c r="I62" s="23">
        <f>G62*E62</f>
        <v>1</v>
      </c>
    </row>
    <row r="63" spans="2:9" ht="14" customHeight="1" x14ac:dyDescent="0.3">
      <c r="C63" t="s">
        <v>25</v>
      </c>
      <c r="I63" s="4">
        <f>SUM(I62)</f>
        <v>1</v>
      </c>
    </row>
    <row r="64" spans="2:9" ht="14" customHeight="1" x14ac:dyDescent="0.3">
      <c r="I64" s="4"/>
    </row>
    <row r="65" spans="2:9" x14ac:dyDescent="0.3">
      <c r="C65" s="8" t="s">
        <v>65</v>
      </c>
      <c r="D65" s="9"/>
      <c r="E65" s="9"/>
      <c r="F65" s="9"/>
      <c r="G65" s="9"/>
      <c r="H65" s="9"/>
      <c r="I65" s="10">
        <f>I59+I55+I50+I46+I38+I29+I23+I18</f>
        <v>678.56148810400009</v>
      </c>
    </row>
    <row r="67" spans="2:9" x14ac:dyDescent="0.3">
      <c r="B67" s="3" t="s">
        <v>62</v>
      </c>
    </row>
    <row r="68" spans="2:9" x14ac:dyDescent="0.3">
      <c r="B68" t="s">
        <v>41</v>
      </c>
      <c r="C68" t="s">
        <v>67</v>
      </c>
      <c r="D68">
        <v>1.1200000000000001</v>
      </c>
      <c r="E68">
        <v>12</v>
      </c>
      <c r="F68">
        <f>D68*E68</f>
        <v>13.440000000000001</v>
      </c>
      <c r="G68">
        <f>0.065*2+0.042*4</f>
        <v>0.29800000000000004</v>
      </c>
      <c r="I68" s="2">
        <f>G68*F68</f>
        <v>4.0051200000000007</v>
      </c>
    </row>
    <row r="69" spans="2:9" x14ac:dyDescent="0.3">
      <c r="B69" t="s">
        <v>40</v>
      </c>
      <c r="C69" t="s">
        <v>66</v>
      </c>
      <c r="D69">
        <v>3</v>
      </c>
      <c r="E69">
        <f>6*2</f>
        <v>12</v>
      </c>
      <c r="F69">
        <f t="shared" ref="F69:F70" si="7">D69*E69</f>
        <v>36</v>
      </c>
      <c r="G69">
        <f>4*0.05</f>
        <v>0.2</v>
      </c>
      <c r="I69" s="2">
        <f>G69*F69</f>
        <v>7.2</v>
      </c>
    </row>
    <row r="70" spans="2:9" x14ac:dyDescent="0.3">
      <c r="B70" t="s">
        <v>63</v>
      </c>
      <c r="C70" t="s">
        <v>68</v>
      </c>
      <c r="D70">
        <v>3</v>
      </c>
      <c r="E70">
        <v>6</v>
      </c>
      <c r="F70">
        <f t="shared" si="7"/>
        <v>18</v>
      </c>
      <c r="G70">
        <f>4*0.06</f>
        <v>0.24</v>
      </c>
      <c r="I70" s="2">
        <f>G70*F70</f>
        <v>4.32</v>
      </c>
    </row>
    <row r="71" spans="2:9" x14ac:dyDescent="0.3">
      <c r="B71" s="5" t="s">
        <v>64</v>
      </c>
      <c r="C71" s="5" t="s">
        <v>71</v>
      </c>
      <c r="D71" s="5">
        <v>0.15</v>
      </c>
      <c r="E71" s="5">
        <v>12</v>
      </c>
      <c r="F71" s="5">
        <f>E71*D71</f>
        <v>1.7999999999999998</v>
      </c>
      <c r="G71" s="5">
        <f>4*0.15</f>
        <v>0.6</v>
      </c>
      <c r="H71" s="5"/>
      <c r="I71" s="5">
        <f>G71*F71</f>
        <v>1.0799999999999998</v>
      </c>
    </row>
    <row r="72" spans="2:9" x14ac:dyDescent="0.3">
      <c r="C72" t="s">
        <v>25</v>
      </c>
      <c r="I72" s="3">
        <f>SUM(I68:I71)</f>
        <v>16.605119999999999</v>
      </c>
    </row>
    <row r="74" spans="2:9" x14ac:dyDescent="0.3">
      <c r="C74" s="8" t="s">
        <v>77</v>
      </c>
      <c r="D74" s="9"/>
      <c r="E74" s="9"/>
      <c r="F74" s="9"/>
      <c r="G74" s="9"/>
      <c r="H74" s="9"/>
      <c r="I74" s="11">
        <f>I72</f>
        <v>16.605119999999999</v>
      </c>
    </row>
  </sheetData>
  <mergeCells count="2">
    <mergeCell ref="B1:B2"/>
    <mergeCell ref="C1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Dobiáš Lumír, Ing.</dc:creator>
  <cp:lastModifiedBy>Dobiáš Lumír, Ing.</cp:lastModifiedBy>
  <dcterms:created xsi:type="dcterms:W3CDTF">2023-04-19T16:47:07Z</dcterms:created>
  <dcterms:modified xsi:type="dcterms:W3CDTF">2023-04-19T20:45:11Z</dcterms:modified>
</cp:coreProperties>
</file>